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94" documentId="8_{1F0F944F-F343-47A6-B3EE-69045A0818E8}" xr6:coauthVersionLast="46" xr6:coauthVersionMax="46" xr10:uidLastSave="{EE3C67EF-E271-4DF5-8EE7-E522D7730975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<sst xmlns="http://schemas.openxmlformats.org/spreadsheetml/2006/main" count="359" uniqueCount="236">
  <si>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</si>
  <si>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</si>
  <si>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</si>
  <si>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</si>
  <si>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</si>
  <si>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</si>
  <si>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</si>
  <si>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</si>
  <si>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</si>
  <si>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</si>
  <si>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</si>
  <si>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</si>
  <si>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</si>
  <si>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</si>
  <si>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</si>
  <si>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</si>
  <si>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</si>
  <si>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</si>
  <si>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</si>
  <si>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</si>
  <si>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</si>
  <si>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</si>
  <si>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</si>
  <si>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</si>
  <si>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</si>
  <si>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</si>
  <si>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</si>
  <si>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</si>
  <si>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</si>
  <si>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</si>
  <si>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</si>
  <si>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</si>
  <si>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</si>
  <si>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</si>
  <si>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</si>
  <si>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</si>
  <si>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</si>
  <si>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</si>
  <si>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</si>
  <si>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</si>
  <si>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</si>
  <si>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</si>
  <si>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</si>
  <si>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</si>
  <si>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</si>
  <si>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</si>
  <si>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</si>
  <si>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</si>
  <si>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</si>
  <si>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</si>
  <si>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</si>
  <si>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</si>
  <si>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</si>
  <si>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</si>
  <si>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</si>
  <si>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</si>
  <si>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</si>
  <si>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</si>
  <si>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</si>
  <si>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</si>
  <si>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</si>
  <si>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</si>
  <si>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</si>
  <si>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</si>
  <si>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</si>
  <si>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</si>
  <si>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</si>
  <si>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</si>
  <si>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</si>
  <si>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</si>
  <si>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</si>
  <si>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</si>
  <si>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</si>
  <si>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</si>
  <si>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</si>
  <si>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</si>
  <si>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</si>
  <si>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</si>
  <si>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</si>
  <si>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</si>
  <si>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</si>
  <si>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</si>
  <si>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</si>
  <si>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</si>
  <si>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</si>
  <si>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</si>
  <si>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</si>
  <si>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</si>
  <si>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</si>
  <si>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</si>
  <si>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</si>
  <si>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</si>
  <si>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</si>
  <si>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</si>
  <si>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</si>
  <si>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</si>
  <si>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</si>
  <si>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</si>
  <si>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</si>
  <si>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</si>
  <si>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</si>
  <si>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</si>
  <si>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</si>
  <si>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</si>
  <si>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</si>
  <si>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</si>
  <si>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</si>
  <si>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</si>
  <si>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</si>
  <si>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</si>
  <si>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</si>
  <si>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</si>
  <si>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</si>
  <si>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</si>
  <si>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</si>
  <si>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</si>
  <si>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</si>
  <si>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</si>
  <si>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</si>
  <si>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</si>
  <si>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</si>
  <si>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</si>
  <si>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</si>
  <si>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</si>
  <si>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</si>
  <si>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</si>
  <si>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</si>
  <si>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</si>
  <si>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</si>
  <si>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</si>
  <si>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</si>
  <si>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</si>
  <si>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</si>
  <si>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</si>
  <si>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</si>
  <si>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</si>
  <si>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</si>
  <si>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</si>
  <si>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</si>
  <si>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</si>
  <si>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</si>
  <si>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</si>
  <si>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</si>
  <si>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</si>
  <si>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</si>
  <si>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</si>
  <si>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</si>
  <si>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</si>
  <si>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</si>
  <si>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</si>
  <si>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</si>
  <si>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</si>
  <si>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</si>
  <si>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</si>
  <si>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</si>
  <si>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</si>
  <si>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</si>
  <si>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</si>
  <si>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</si>
  <si>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</si>
  <si>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</si>
  <si>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</si>
  <si>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</si>
  <si>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</si>
  <si>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</si>
  <si>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</si>
  <si>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</si>
  <si>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</si>
  <si>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</si>
  <si>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</si>
  <si>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</si>
  <si>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</si>
  <si>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</si>
  <si>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</si>
  <si>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</si>
  <si>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</si>
  <si>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</si>
  <si>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</si>
  <si>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</si>
  <si>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</si>
  <si>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</si>
  <si>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</si>
  <si>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</si>
  <si>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</si>
  <si>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</si>
  <si>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</si>
  <si>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</si>
  <si>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</si>
  <si>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</si>
  <si>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</si>
  <si>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</si>
  <si>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</si>
  <si>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</si>
  <si>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</si>
  <si>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</si>
  <si>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</si>
  <si>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</si>
  <si>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</si>
  <si>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</si>
  <si>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</si>
  <si>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</si>
  <si>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</si>
  <si>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</si>
  <si>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</si>
  <si>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</si>
  <si>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</si>
  <si>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</si>
  <si>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</si>
  <si>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</si>
  <si>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</si>
  <si>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Lone Prarie</t>
  </si>
  <si>
    <t>31LP20</t>
  </si>
  <si>
    <t>10U 0614765</t>
  </si>
  <si>
    <t>Moose Lake FSR 8km</t>
  </si>
  <si>
    <t>SBl(Pl); S(At); S</t>
  </si>
  <si>
    <t>Flat-35</t>
  </si>
  <si>
    <t>Flat to gentle slopes</t>
  </si>
  <si>
    <t>Yes and Swampy</t>
  </si>
  <si>
    <t>All</t>
  </si>
  <si>
    <t>Unknown</t>
  </si>
  <si>
    <t>Ungulates</t>
  </si>
  <si>
    <t>960-1000</t>
  </si>
  <si>
    <t>4WD</t>
  </si>
  <si>
    <t>Existing road system, establish new spurs</t>
  </si>
  <si>
    <t>Existing, increasing</t>
  </si>
  <si>
    <t>April 2021 and 2022</t>
  </si>
  <si>
    <t>Conventional Trap Trees April 2021</t>
  </si>
  <si>
    <t>Explore Harvest potential</t>
  </si>
  <si>
    <t>Conventional Trap Trees</t>
  </si>
  <si>
    <t>2022, Sanitation Harvest</t>
  </si>
  <si>
    <t>increase impacting this stand significantly within one to two years.    The majority of the stand is currently healthy but very</t>
  </si>
  <si>
    <t>This dominant Spruce stand contains pockets of aggressive Spruce beetle activity that if left unchecked will likely exponentially</t>
  </si>
  <si>
    <t>susceptible to the existing beetle activity.    The number of current code 1 and code 3 trees observed on and offline as compared</t>
  </si>
  <si>
    <t xml:space="preserve">to code 5 or old grey dead trees suggests the population is relatively new to the area and definitely on the rise.  Conventional trap </t>
  </si>
  <si>
    <t xml:space="preserve">trees and the exploration and planning for sanitation harvest or full harvest are strongly recommended.  The adjacent park seemed </t>
  </si>
  <si>
    <t xml:space="preserve">to have a lot of winter activity and could also be at risk to future beetle infestations.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</si>
</sst>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F1" workbookViewId="0">
      <selection activeCell="M17" sqref="M17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1" t="s">
        <v>211</v>
      </c>
      <c r="D3" s="181">
        <v>63.3</v>
      </c>
      <c r="E3" s="181">
        <v>6600</v>
      </c>
      <c r="F3" s="182">
        <v>44219</v>
      </c>
      <c r="G3" s="181" t="s">
        <v>212</v>
      </c>
      <c r="H3" s="181">
        <v>6126557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1</v>
      </c>
      <c r="Q3" s="184">
        <v>1200</v>
      </c>
      <c r="R3" s="184">
        <v>1300</v>
      </c>
      <c r="S3" s="187">
        <v>8</v>
      </c>
      <c r="T3" s="186"/>
      <c r="U3" s="186"/>
      <c r="V3" s="186"/>
      <c r="W3" s="186"/>
      <c r="X3" s="186"/>
      <c r="Y3" s="186"/>
      <c r="Z3" s="186">
        <v>1</v>
      </c>
      <c r="AA3" s="186"/>
      <c r="AB3" s="186"/>
      <c r="AC3" s="189">
        <v>18</v>
      </c>
      <c r="AD3" s="186"/>
      <c r="AE3" s="186"/>
      <c r="AF3" s="186"/>
      <c r="AG3" s="186"/>
      <c r="AH3" s="186"/>
      <c r="AI3" s="186"/>
      <c r="AJ3" s="186">
        <v>1</v>
      </c>
      <c r="AK3" s="186">
        <v>1</v>
      </c>
      <c r="AL3" s="186"/>
      <c r="AM3" s="189">
        <v>5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>
        <v>1</v>
      </c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2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2</v>
      </c>
      <c r="DG3" s="186">
        <v>0</v>
      </c>
      <c r="DH3" s="186">
        <v>12</v>
      </c>
      <c r="DI3" s="186">
        <v>0</v>
      </c>
      <c r="DJ3" s="186">
        <v>0</v>
      </c>
      <c r="DK3" s="186">
        <v>3</v>
      </c>
      <c r="DL3" s="186">
        <v>0</v>
      </c>
      <c r="DM3" s="186">
        <v>8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35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3</v>
      </c>
      <c r="DZ3" s="6">
        <f t="shared" si="0"/>
        <v>1</v>
      </c>
      <c r="EA3" s="6">
        <f t="shared" si="0"/>
        <v>0</v>
      </c>
      <c r="EB3" s="6">
        <f>DR3+DS3+DT3+DU3+DV3+DW3+DX3</f>
        <v>35</v>
      </c>
      <c r="EC3" s="6">
        <f>DY3+DZ3+EA3+EB3</f>
        <v>39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1</v>
      </c>
      <c r="P4" s="42">
        <v>1</v>
      </c>
      <c r="Q4" s="10">
        <v>2700</v>
      </c>
      <c r="R4" s="10">
        <v>2800</v>
      </c>
      <c r="S4" s="9">
        <v>5</v>
      </c>
      <c r="T4" s="10"/>
      <c r="U4" s="10"/>
      <c r="V4" s="10"/>
      <c r="W4" s="10"/>
      <c r="X4" s="10"/>
      <c r="Y4" s="10"/>
      <c r="Z4" s="10"/>
      <c r="AA4" s="10">
        <v>1</v>
      </c>
      <c r="AB4" s="10"/>
      <c r="AC4" s="9">
        <v>21</v>
      </c>
      <c r="AD4" s="10"/>
      <c r="AE4" s="10"/>
      <c r="AF4" s="10"/>
      <c r="AG4" s="10"/>
      <c r="AH4" s="10"/>
      <c r="AI4" s="10"/>
      <c r="AJ4" s="10"/>
      <c r="AK4" s="10">
        <v>2</v>
      </c>
      <c r="AL4" s="10"/>
      <c r="AM4" s="9">
        <v>9</v>
      </c>
      <c r="AN4" s="10"/>
      <c r="AO4" s="10"/>
      <c r="AP4" s="10"/>
      <c r="AQ4" s="10"/>
      <c r="AR4" s="10">
        <v>1</v>
      </c>
      <c r="AS4" s="10"/>
      <c r="AT4" s="10"/>
      <c r="AU4" s="10">
        <v>1</v>
      </c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>
        <v>4</v>
      </c>
      <c r="BH4" s="10"/>
      <c r="BI4" s="10"/>
      <c r="BJ4" s="10"/>
      <c r="BK4" s="10"/>
      <c r="BL4" s="10"/>
      <c r="BM4" s="10"/>
      <c r="BN4" s="10"/>
      <c r="BO4" s="10"/>
      <c r="BP4" s="10"/>
      <c r="BQ4" s="9">
        <v>3</v>
      </c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1</v>
      </c>
      <c r="DF4" s="10">
        <v>2</v>
      </c>
      <c r="DG4" s="10">
        <v>0</v>
      </c>
      <c r="DH4" s="10">
        <v>11</v>
      </c>
      <c r="DI4" s="10">
        <v>0</v>
      </c>
      <c r="DJ4" s="10">
        <v>0</v>
      </c>
      <c r="DK4" s="10">
        <v>2</v>
      </c>
      <c r="DL4" s="10">
        <v>0</v>
      </c>
      <c r="DM4" s="10">
        <v>8</v>
      </c>
      <c r="DN4" s="10">
        <v>0</v>
      </c>
      <c r="DO4" s="10">
        <v>0</v>
      </c>
      <c r="DP4" s="16"/>
      <c r="DQ4" s="6">
        <f t="shared" ref="DQ4:DQ19" si="1">IF(R4&gt;=1,1,0)</f>
        <v>1</v>
      </c>
      <c r="DR4" s="6">
        <f t="shared" ref="DR4:DR19" si="2">S4+AC4+AM4+AW4+BG4+BQ4+CA4+CK4+CU4</f>
        <v>42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1</v>
      </c>
      <c r="DX4" s="6">
        <f t="shared" si="3"/>
        <v>0</v>
      </c>
      <c r="DY4" s="6">
        <f t="shared" si="3"/>
        <v>0</v>
      </c>
      <c r="DZ4" s="6">
        <f t="shared" si="3"/>
        <v>4</v>
      </c>
      <c r="EA4" s="6">
        <f t="shared" si="3"/>
        <v>0</v>
      </c>
      <c r="EB4" s="6">
        <f t="shared" ref="EB4:EB19" si="4">DR4+DS4+DT4+DU4+DV4+DW4+DX4</f>
        <v>43</v>
      </c>
      <c r="EC4" s="6">
        <f t="shared" ref="EC4:EC19" si="5">DY4+DZ4+EA4+EB4</f>
        <v>47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430</v>
      </c>
      <c r="D8" s="6">
        <f>A8*D3</f>
        <v>27219</v>
      </c>
      <c r="I8" s="96" t="s">
        <v>54</v>
      </c>
      <c r="J8" s="6">
        <f>TOTALS!D20*D3</f>
        <v>24370.5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316.5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4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1</v>
      </c>
      <c r="E18" s="6">
        <v>5</v>
      </c>
      <c r="F18" s="96">
        <f>(X203*0.2125)+(AH203*0.275)+(AR203*0.325)+(BB203*0.375)+(BL203*0.425)+(BV203*0.475)+(CF203*0.525)+(CP203*0.575)+(CZ203*0.601)</f>
        <v>0.32500000000000001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0.32500000000000001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1.1627906976744187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90.697674418604649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1</v>
      </c>
      <c r="P203" s="43"/>
      <c r="S203" s="44">
        <f>SUM(S3:S202)</f>
        <v>13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1</v>
      </c>
      <c r="AB203" s="29">
        <f t="shared" si="100"/>
        <v>0</v>
      </c>
      <c r="AC203" s="44">
        <f t="shared" si="100"/>
        <v>39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3</v>
      </c>
      <c r="AL203" s="29">
        <f t="shared" si="101"/>
        <v>0</v>
      </c>
      <c r="AM203" s="44">
        <f t="shared" si="101"/>
        <v>14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1</v>
      </c>
      <c r="AS203" s="29">
        <f t="shared" si="101"/>
        <v>0</v>
      </c>
      <c r="AT203" s="29">
        <f t="shared" si="101"/>
        <v>0</v>
      </c>
      <c r="AU203" s="29">
        <f t="shared" si="101"/>
        <v>1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5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3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77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1</v>
      </c>
      <c r="DX203" s="29">
        <f t="shared" si="106"/>
        <v>0</v>
      </c>
      <c r="DY203" s="29">
        <f t="shared" si="106"/>
        <v>3</v>
      </c>
      <c r="DZ203" s="29">
        <f t="shared" si="106"/>
        <v>5</v>
      </c>
      <c r="EA203" s="29">
        <f t="shared" si="106"/>
        <v>0</v>
      </c>
      <c r="EB203" s="29">
        <f t="shared" si="106"/>
        <v>78</v>
      </c>
      <c r="EC203" s="29">
        <f t="shared" si="106"/>
        <v>86</v>
      </c>
      <c r="ED203" s="29">
        <f t="shared" si="106"/>
        <v>2</v>
      </c>
      <c r="EE203" s="29">
        <f t="shared" si="106"/>
        <v>2</v>
      </c>
    </row>
    <row r="204" spans="13:135" x14ac:dyDescent="0.2">
      <c r="ED204" s="28">
        <f>ED203+EE203</f>
        <v>4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8" workbookViewId="0">
      <selection activeCell="K65" sqref="K65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Lone Prarie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31LP20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44219</v>
      </c>
      <c r="F10" s="45"/>
      <c r="H10" s="46" t="s">
        <v>83</v>
      </c>
      <c r="I10" s="46" t="s">
        <v>84</v>
      </c>
      <c r="J10" s="136" t="str">
        <f>ENTRY!G3</f>
        <v>10U 0614765</v>
      </c>
      <c r="K10" s="46" t="s">
        <v>85</v>
      </c>
      <c r="L10" s="136">
        <f>ENTRY!H3</f>
        <v>6126557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63.3</v>
      </c>
      <c r="F11" s="45"/>
      <c r="H11" s="46" t="s">
        <v>87</v>
      </c>
      <c r="I11" s="45"/>
      <c r="J11" s="45"/>
      <c r="K11" s="136">
        <f>ENTRY!E3</f>
        <v>6600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77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1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385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5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89.534883720930239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1.1627906976744187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3</v>
      </c>
      <c r="H31" s="83"/>
      <c r="I31" s="102">
        <f>ENTRY!DY203/ENTRY!DQ203*10</f>
        <v>15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5</v>
      </c>
      <c r="H32" s="85"/>
      <c r="I32" s="103">
        <f>ENTRY!DZ203/ENTRY!DQ203*10</f>
        <v>25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1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8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78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90.697674418604649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13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2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39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4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1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5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3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77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1</v>
      </c>
      <c r="K60" s="144">
        <f t="shared" si="0"/>
        <v>0</v>
      </c>
      <c r="L60" s="145">
        <f t="shared" si="0"/>
        <v>8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27" workbookViewId="0">
      <selection activeCell="H52" sqref="H52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12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8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1</v>
      </c>
      <c r="C11" s="174"/>
      <c r="D11" s="80">
        <f>ENTRY!DG4</f>
        <v>0</v>
      </c>
      <c r="E11" s="80">
        <f>ENTRY!DI4</f>
        <v>0</v>
      </c>
      <c r="F11" s="80">
        <f>ENTRY!DH4</f>
        <v>11</v>
      </c>
      <c r="G11" s="80">
        <f>ENTRY!DJ4</f>
        <v>0</v>
      </c>
      <c r="H11" s="80">
        <f>ENTRY!DF4</f>
        <v>2</v>
      </c>
      <c r="I11" s="80">
        <f>ENTRY!DL4</f>
        <v>0</v>
      </c>
      <c r="J11" s="80">
        <f>ENTRY!DN4</f>
        <v>0</v>
      </c>
      <c r="K11" s="80">
        <f>ENTRY!DM4</f>
        <v>8</v>
      </c>
      <c r="L11" s="80">
        <f>ENTRY!DO4</f>
        <v>0</v>
      </c>
      <c r="M11" s="80">
        <f>ENTRY!DK4</f>
        <v>2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23</v>
      </c>
      <c r="G30" s="118">
        <f t="shared" si="0"/>
        <v>0</v>
      </c>
      <c r="H30" s="117">
        <f t="shared" si="0"/>
        <v>4</v>
      </c>
      <c r="I30" s="118">
        <f t="shared" si="0"/>
        <v>0</v>
      </c>
      <c r="J30" s="117">
        <f t="shared" si="0"/>
        <v>0</v>
      </c>
      <c r="K30" s="118">
        <f t="shared" si="0"/>
        <v>16</v>
      </c>
      <c r="L30" s="117">
        <f t="shared" si="0"/>
        <v>0</v>
      </c>
      <c r="M30" s="118">
        <f t="shared" si="0"/>
        <v>5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2.25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9.75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52.731206057328286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8" workbookViewId="0">
      <selection activeCell="B46" sqref="B46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Lone Prarie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31LP20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63.3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>
        <f>ENTRY!F3</f>
        <v>44219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0614765</v>
      </c>
      <c r="F11" s="133" t="s">
        <v>85</v>
      </c>
      <c r="G11" s="136">
        <f>ENTRY!H3</f>
        <v>6126557</v>
      </c>
      <c r="H11" s="50"/>
      <c r="I11" s="129" t="s">
        <v>87</v>
      </c>
      <c r="J11" s="127"/>
      <c r="K11" s="127"/>
      <c r="L11" s="134">
        <f>ENTRY!E3</f>
        <v>6600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217</v>
      </c>
      <c r="K18" s="138"/>
      <c r="L18" s="52" t="s">
        <v>179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219</v>
      </c>
      <c r="H20" s="52" t="s">
        <v>181</v>
      </c>
      <c r="I20" s="50"/>
      <c r="J20" s="98" t="s">
        <v>220</v>
      </c>
      <c r="K20" s="50"/>
      <c r="L20" s="52" t="s">
        <v>182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222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141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141</v>
      </c>
      <c r="F32" s="50"/>
      <c r="G32" s="50"/>
      <c r="H32" s="50"/>
      <c r="I32" s="52" t="s">
        <v>191</v>
      </c>
      <c r="J32" s="50"/>
      <c r="K32" s="50"/>
      <c r="L32" s="98" t="s">
        <v>144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144</v>
      </c>
      <c r="F34" s="138"/>
      <c r="G34" s="50"/>
      <c r="H34" s="50"/>
      <c r="I34" s="52" t="s">
        <v>193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226</v>
      </c>
      <c r="F38" s="178"/>
      <c r="G38" s="131"/>
      <c r="H38" s="50"/>
      <c r="I38" s="156" t="s">
        <v>196</v>
      </c>
      <c r="J38" s="50"/>
      <c r="K38" s="50"/>
      <c r="L38" s="138" t="s">
        <v>228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227</v>
      </c>
      <c r="F39" s="50"/>
      <c r="G39" s="50"/>
      <c r="H39" s="50"/>
      <c r="I39" s="50"/>
      <c r="J39" s="50"/>
      <c r="K39" s="50"/>
      <c r="L39" s="138" t="s">
        <v>229</v>
      </c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231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230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232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233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234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235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2021-03-02T02:38:07Z</dcterms:modified>
</cp:coreProperties>
</file>